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scotborders.sharepoint.com/sites/Planning/PR/Housing/Housing Land Audit/HLA 2024/Finalised HLA 2024 (Feb 2026)/"/>
    </mc:Choice>
  </mc:AlternateContent>
  <xr:revisionPtr revIDLastSave="441" documentId="8_{7373D859-8C6B-49B2-AEF3-EEBF6E45F62E}" xr6:coauthVersionLast="47" xr6:coauthVersionMax="47" xr10:uidLastSave="{5A666EF0-5FE6-41D1-A175-CA1BF48BF503}"/>
  <bookViews>
    <workbookView xWindow="-110" yWindow="-110" windowWidth="19420" windowHeight="10300" activeTab="1" xr2:uid="{00000000-000D-0000-FFFF-FFFF00000000}"/>
  </bookViews>
  <sheets>
    <sheet name="Programming by HMA summary" sheetId="2" r:id="rId1"/>
    <sheet name="Programming by settlemen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M8" i="2"/>
  <c r="C8" i="2"/>
  <c r="D8" i="2"/>
  <c r="E8" i="2"/>
  <c r="F8" i="2"/>
  <c r="G8" i="2"/>
  <c r="H8" i="2"/>
  <c r="J8" i="2"/>
  <c r="K8" i="2"/>
  <c r="I8" i="2"/>
  <c r="I70" i="1"/>
  <c r="O70" i="1"/>
  <c r="D71" i="1"/>
  <c r="E71" i="1"/>
  <c r="F71" i="1"/>
  <c r="G71" i="1"/>
  <c r="H71" i="1"/>
  <c r="I71" i="1"/>
  <c r="J71" i="1"/>
  <c r="K71" i="1"/>
  <c r="L71" i="1"/>
  <c r="M71" i="1"/>
  <c r="N71" i="1"/>
  <c r="O71" i="1"/>
  <c r="C71" i="1"/>
  <c r="C70" i="1"/>
  <c r="D70" i="1"/>
  <c r="E70" i="1"/>
  <c r="F70" i="1"/>
  <c r="G70" i="1"/>
  <c r="H70" i="1"/>
  <c r="J70" i="1"/>
  <c r="K70" i="1"/>
  <c r="L70" i="1"/>
  <c r="M70" i="1"/>
  <c r="N70" i="1"/>
  <c r="B8" i="2" l="1"/>
  <c r="N8" i="2" s="1"/>
</calcChain>
</file>

<file path=xl/sharedStrings.xml><?xml version="1.0" encoding="utf-8"?>
<sst xmlns="http://schemas.openxmlformats.org/spreadsheetml/2006/main" count="174" uniqueCount="91">
  <si>
    <t>Berwickshire</t>
  </si>
  <si>
    <t>AYTON</t>
  </si>
  <si>
    <t>CHIRNSIDE</t>
  </si>
  <si>
    <t>COCKBURNSPATH</t>
  </si>
  <si>
    <t>COLDINGHAM</t>
  </si>
  <si>
    <t>COLDSTREAM</t>
  </si>
  <si>
    <t>DUNS</t>
  </si>
  <si>
    <t>EYEMOUTH</t>
  </si>
  <si>
    <t>GAVINTON</t>
  </si>
  <si>
    <t>GORDON</t>
  </si>
  <si>
    <t>GREENLAW</t>
  </si>
  <si>
    <t>HUTTON</t>
  </si>
  <si>
    <t>RESTON</t>
  </si>
  <si>
    <t>SWINTON</t>
  </si>
  <si>
    <t>ECCLES</t>
  </si>
  <si>
    <t>BURNMOUTH</t>
  </si>
  <si>
    <t>LEITHOLM</t>
  </si>
  <si>
    <t>PRESTON</t>
  </si>
  <si>
    <t>WESTRUTHER</t>
  </si>
  <si>
    <t>Central Borders</t>
  </si>
  <si>
    <t>ASHKIRK</t>
  </si>
  <si>
    <t>BONCHESTER BRIDGE</t>
  </si>
  <si>
    <t>CLOVENFORDS</t>
  </si>
  <si>
    <t>DENHOLM</t>
  </si>
  <si>
    <t>EARLSTON</t>
  </si>
  <si>
    <t>EDNAM</t>
  </si>
  <si>
    <t>GALASHIELS</t>
  </si>
  <si>
    <t>GATTONSIDE</t>
  </si>
  <si>
    <t>HAWICK</t>
  </si>
  <si>
    <t>HEITON</t>
  </si>
  <si>
    <t>JEDBURGH</t>
  </si>
  <si>
    <t>KELSO</t>
  </si>
  <si>
    <t>LILLIESLEAF</t>
  </si>
  <si>
    <t>MELROSE</t>
  </si>
  <si>
    <t>MOREBATTLE</t>
  </si>
  <si>
    <t>NEWTOWN ST BOSWELLS</t>
  </si>
  <si>
    <t>SELKIRK</t>
  </si>
  <si>
    <t>SPROUSTON</t>
  </si>
  <si>
    <t>CHESTERS</t>
  </si>
  <si>
    <t>CRAILING</t>
  </si>
  <si>
    <t>EILDON</t>
  </si>
  <si>
    <t>MAXTON</t>
  </si>
  <si>
    <t>TWEEDBANK</t>
  </si>
  <si>
    <t>YETHOLM</t>
  </si>
  <si>
    <t>Northern</t>
  </si>
  <si>
    <t>BROUGHTON</t>
  </si>
  <si>
    <t>EDDLESTON</t>
  </si>
  <si>
    <t>INNERLEITHEN</t>
  </si>
  <si>
    <t>LAUDER</t>
  </si>
  <si>
    <t>OXTON</t>
  </si>
  <si>
    <t>PEEBLES</t>
  </si>
  <si>
    <t>STOW</t>
  </si>
  <si>
    <t>WALKERBURN</t>
  </si>
  <si>
    <t>CARDRONA</t>
  </si>
  <si>
    <t>FOUNTAINHALL</t>
  </si>
  <si>
    <t>DOLPHINTON</t>
  </si>
  <si>
    <t>Southern</t>
  </si>
  <si>
    <t>NEWCASTLETON</t>
  </si>
  <si>
    <t>YARROWFORD</t>
  </si>
  <si>
    <t>ETTRICK (HOPEHOUSE)</t>
  </si>
  <si>
    <t>ROBERTON</t>
  </si>
  <si>
    <t>Housing Market Area</t>
  </si>
  <si>
    <t>Post Year 10</t>
  </si>
  <si>
    <t>Constrained</t>
  </si>
  <si>
    <t>Total</t>
  </si>
  <si>
    <t>Settlement</t>
  </si>
  <si>
    <t>HLA Years 1-3</t>
  </si>
  <si>
    <t>HLA Years 4-6</t>
  </si>
  <si>
    <t>HLA Years 7-10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</si>
  <si>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</si>
  <si>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</si>
  <si>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</si>
  <si>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</si>
  <si>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</si>
  <si>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</si>
  <si>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</si>
  <si>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</si>
  <si>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</si>
  <si>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</si>
  <si>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2034/35+</t>
  </si>
  <si>
    <t>SMALL SITES (BERWICKSHIRE)</t>
  </si>
  <si>
    <t>SMALL SITES (CENTRAL BORDERS)</t>
  </si>
  <si>
    <t>SMALL SITES (NORTHERN)</t>
  </si>
  <si>
    <t>SMALL SITES (LANDWARD)</t>
  </si>
  <si>
    <t>Scottish Borders total</t>
  </si>
  <si>
    <t>Subtotal</t>
  </si>
  <si>
    <t>Scottish Borders Total</t>
  </si>
  <si>
    <t>LW_BERWICKSHIRE</t>
  </si>
  <si>
    <t>LW_CENTRAL BORDERS</t>
  </si>
  <si>
    <t>LW_NORTHERN</t>
  </si>
  <si>
    <t>LW_SOUTHERN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</si>
</sst>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C0C0C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C0C0C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8" tint="0.59999389629810485"/>
        <bgColor rgb="FFC0C0C0"/>
      </patternFill>
    </fill>
    <fill>
      <patternFill patternType="solid">
        <fgColor theme="5"/>
        <bgColor rgb="FFC0C0C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rgb="FFD0D7E5"/>
      </bottom>
      <diagonal/>
    </border>
    <border>
      <left/>
      <right/>
      <top style="thin">
        <color auto="1"/>
      </top>
      <bottom style="thin">
        <color rgb="FFD0D7E5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13" borderId="9" xfId="0" applyFont="1" applyFill="1" applyBorder="1" applyAlignment="1">
      <alignment vertical="center" wrapText="1"/>
    </xf>
    <xf numFmtId="0" fontId="2" fillId="13" borderId="8" xfId="0" applyFont="1" applyFill="1" applyBorder="1" applyAlignment="1">
      <alignment vertical="center" wrapText="1"/>
    </xf>
    <xf numFmtId="0" fontId="3" fillId="0" borderId="0" xfId="0" applyFont="1"/>
    <xf numFmtId="0" fontId="5" fillId="9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vertical="center"/>
    </xf>
    <xf numFmtId="0" fontId="5" fillId="11" borderId="5" xfId="0" applyFont="1" applyFill="1" applyBorder="1" applyAlignment="1">
      <alignment vertical="center"/>
    </xf>
    <xf numFmtId="0" fontId="2" fillId="12" borderId="2" xfId="0" applyFont="1" applyFill="1" applyBorder="1" applyAlignment="1">
      <alignment vertical="center" wrapText="1"/>
    </xf>
    <xf numFmtId="0" fontId="2" fillId="12" borderId="1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4" fillId="14" borderId="1" xfId="0" applyFont="1" applyFill="1" applyBorder="1"/>
    <xf numFmtId="0" fontId="2" fillId="15" borderId="7" xfId="0" applyFont="1" applyFill="1" applyBorder="1" applyAlignment="1">
      <alignment horizontal="right" vertical="center" wrapText="1"/>
    </xf>
    <xf numFmtId="0" fontId="2" fillId="15" borderId="1" xfId="0" applyFont="1" applyFill="1" applyBorder="1" applyAlignment="1">
      <alignment horizontal="right" vertical="center" wrapText="1"/>
    </xf>
    <xf numFmtId="0" fontId="2" fillId="15" borderId="3" xfId="0" applyFont="1" applyFill="1" applyBorder="1" applyAlignment="1">
      <alignment horizontal="right" vertical="center" wrapText="1"/>
    </xf>
    <xf numFmtId="0" fontId="5" fillId="15" borderId="0" xfId="0" applyFont="1" applyFill="1" applyAlignment="1">
      <alignment horizontal="left" vertical="center"/>
    </xf>
    <xf numFmtId="0" fontId="5" fillId="15" borderId="5" xfId="0" applyFont="1" applyFill="1" applyBorder="1" applyAlignment="1">
      <alignment horizontal="left" vertical="center"/>
    </xf>
    <xf numFmtId="0" fontId="5" fillId="15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vertical="center"/>
    </xf>
    <xf numFmtId="0" fontId="5" fillId="11" borderId="1" xfId="0" applyFont="1" applyFill="1" applyBorder="1" applyAlignment="1">
      <alignment vertic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4" fillId="16" borderId="1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16" borderId="1" xfId="0" applyFont="1" applyFill="1" applyBorder="1" applyAlignment="1">
      <alignment horizontal="right"/>
    </xf>
    <xf numFmtId="0" fontId="4" fillId="14" borderId="1" xfId="0" applyFont="1" applyFill="1" applyBorder="1" applyAlignment="1">
      <alignment horizontal="right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9DF68A0-BE90-4BAA-AEDF-EAF783256704}" name="Table3" displayName="Table3" ref="A3:O68" totalsRowShown="0" headerRowDxfId="17" dataDxfId="16" tableBorderDxfId="15">
  <autoFilter ref="A3:O68" xr:uid="{C9DF68A0-BE90-4BAA-AEDF-EAF783256704}"/>
  <tableColumns count="15">
    <tableColumn id="1" xr3:uid="{83FE0B13-71FB-49F7-809A-DACCD05432E4}" name="Housing Market Area" dataDxfId="14"/>
    <tableColumn id="2" xr3:uid="{D3CF7105-A0CA-41D6-B716-7704CFB1F491}" name="Settlement" dataDxfId="13"/>
    <tableColumn id="3" xr3:uid="{D838773E-8FC3-4F09-9882-CD003FB2B345}" name="2024/25" dataDxfId="12"/>
    <tableColumn id="4" xr3:uid="{65CC2143-D459-40CB-936B-F51C45D94680}" name="2025/26" dataDxfId="11"/>
    <tableColumn id="5" xr3:uid="{B2BE5934-9D69-4F89-92B2-0F9041FAA24A}" name="2026/27" dataDxfId="10"/>
    <tableColumn id="6" xr3:uid="{67896B5E-96AE-4B75-95AF-0EF6619A03F0}" name="2027/28" dataDxfId="9"/>
    <tableColumn id="7" xr3:uid="{B7992885-A8F7-4C67-AA09-0771132F46F9}" name="2028/29" dataDxfId="8"/>
    <tableColumn id="8" xr3:uid="{19B0C89C-9B12-4934-94D0-D90B4DC15A94}" name="2029/30" dataDxfId="7"/>
    <tableColumn id="9" xr3:uid="{6B890B8F-62DF-492B-979E-14ECA13765F9}" name="2030/31" dataDxfId="6"/>
    <tableColumn id="10" xr3:uid="{A9E87CA5-5F61-4F9D-90D5-2A63CC5986E2}" name="2031/32" dataDxfId="5"/>
    <tableColumn id="11" xr3:uid="{B706F2B4-3EC3-40F4-863E-A3CE56F74E3E}" name="2032/33" dataDxfId="4"/>
    <tableColumn id="12" xr3:uid="{5614A16E-60A2-4431-AC2A-87C568123B18}" name="2033/34" dataDxfId="3"/>
    <tableColumn id="13" xr3:uid="{40D6E505-5C5A-45E8-B2B0-016F386F7490}" name="2034/35+" dataDxfId="2"/>
    <tableColumn id="14" xr3:uid="{C53A5F18-6D00-4193-8BC5-9F1681274E4D}" name="Constrained" dataDxfId="1"/>
    <tableColumn id="15" xr3:uid="{089D7CB6-DD03-4636-906B-CB5EF1FDFA28}" name="Tota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SBC colours">
      <a:dk1>
        <a:srgbClr val="4C565C"/>
      </a:dk1>
      <a:lt1>
        <a:sysClr val="window" lastClr="FFFFFF"/>
      </a:lt1>
      <a:dk2>
        <a:srgbClr val="7B868C"/>
      </a:dk2>
      <a:lt2>
        <a:srgbClr val="E8E8E8"/>
      </a:lt2>
      <a:accent1>
        <a:srgbClr val="A35EB5"/>
      </a:accent1>
      <a:accent2>
        <a:srgbClr val="E75300"/>
      </a:accent2>
      <a:accent3>
        <a:srgbClr val="6CC04A"/>
      </a:accent3>
      <a:accent4>
        <a:srgbClr val="5284C4"/>
      </a:accent4>
      <a:accent5>
        <a:srgbClr val="DAA900"/>
      </a:accent5>
      <a:accent6>
        <a:srgbClr val="D0043C"/>
      </a:accent6>
      <a:hlink>
        <a:srgbClr val="00ADBB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8FDAE-0A35-461F-AF53-B15D88AC2BC1}">
  <dimension ref="A2:N8"/>
  <sheetViews>
    <sheetView workbookViewId="0">
      <selection activeCell="O14" sqref="O14"/>
    </sheetView>
  </sheetViews>
  <sheetFormatPr defaultColWidth="8.7109375" defaultRowHeight="15" x14ac:dyDescent="0.25"/>
  <cols>
    <col min="1" max="1" width="20.140625" style="3" bestFit="1" customWidth="1"/>
    <col min="2" max="11" width="8" style="3" bestFit="1" customWidth="1"/>
    <col min="12" max="13" width="11.7109375" style="3" bestFit="1" customWidth="1"/>
    <col min="14" max="14" width="5.42578125" style="3" bestFit="1" customWidth="1"/>
    <col min="15" max="16384" width="8.7109375" style="3"/>
  </cols>
  <sheetData>
    <row r="2" spans="1:14" x14ac:dyDescent="0.25">
      <c r="B2" s="34" t="s">
        <v>66</v>
      </c>
      <c r="C2" s="35"/>
      <c r="D2" s="36"/>
      <c r="E2" s="37" t="s">
        <v>67</v>
      </c>
      <c r="F2" s="38"/>
      <c r="G2" s="39"/>
      <c r="H2" s="40" t="s">
        <v>68</v>
      </c>
      <c r="I2" s="41"/>
      <c r="J2" s="41"/>
      <c r="K2" s="42"/>
      <c r="L2" s="4" t="s">
        <v>62</v>
      </c>
    </row>
    <row r="3" spans="1:14" x14ac:dyDescent="0.25">
      <c r="A3" s="23" t="s">
        <v>61</v>
      </c>
      <c r="B3" s="24" t="s">
        <v>69</v>
      </c>
      <c r="C3" s="24" t="s">
        <v>70</v>
      </c>
      <c r="D3" s="24" t="s">
        <v>71</v>
      </c>
      <c r="E3" s="25" t="s">
        <v>72</v>
      </c>
      <c r="F3" s="25" t="s">
        <v>73</v>
      </c>
      <c r="G3" s="25" t="s">
        <v>74</v>
      </c>
      <c r="H3" s="26" t="s">
        <v>75</v>
      </c>
      <c r="I3" s="26" t="s">
        <v>76</v>
      </c>
      <c r="J3" s="26" t="s">
        <v>77</v>
      </c>
      <c r="K3" s="26" t="s">
        <v>78</v>
      </c>
      <c r="L3" s="27" t="s">
        <v>79</v>
      </c>
      <c r="M3" s="28" t="s">
        <v>63</v>
      </c>
      <c r="N3" s="29" t="s">
        <v>64</v>
      </c>
    </row>
    <row r="4" spans="1:14" x14ac:dyDescent="0.25">
      <c r="A4" s="31" t="s">
        <v>0</v>
      </c>
      <c r="B4" s="30">
        <v>8</v>
      </c>
      <c r="C4" s="30">
        <v>46</v>
      </c>
      <c r="D4" s="30">
        <v>31</v>
      </c>
      <c r="E4" s="30">
        <v>84</v>
      </c>
      <c r="F4" s="30">
        <v>261</v>
      </c>
      <c r="G4" s="30">
        <v>206</v>
      </c>
      <c r="H4" s="30">
        <v>157</v>
      </c>
      <c r="I4" s="30">
        <v>103</v>
      </c>
      <c r="J4" s="30">
        <v>128</v>
      </c>
      <c r="K4" s="30">
        <v>71</v>
      </c>
      <c r="L4" s="30">
        <v>190</v>
      </c>
      <c r="M4" s="30">
        <v>173</v>
      </c>
      <c r="N4" s="30">
        <v>1458</v>
      </c>
    </row>
    <row r="5" spans="1:14" x14ac:dyDescent="0.25">
      <c r="A5" s="31" t="s">
        <v>19</v>
      </c>
      <c r="B5" s="30">
        <v>99</v>
      </c>
      <c r="C5" s="30">
        <v>72</v>
      </c>
      <c r="D5" s="30">
        <v>267</v>
      </c>
      <c r="E5" s="30">
        <v>288</v>
      </c>
      <c r="F5" s="30">
        <v>555</v>
      </c>
      <c r="G5" s="30">
        <v>612</v>
      </c>
      <c r="H5" s="30">
        <v>583</v>
      </c>
      <c r="I5" s="30">
        <v>385</v>
      </c>
      <c r="J5" s="30">
        <v>307</v>
      </c>
      <c r="K5" s="30">
        <v>250</v>
      </c>
      <c r="L5" s="30">
        <v>201</v>
      </c>
      <c r="M5" s="30">
        <v>1240</v>
      </c>
      <c r="N5" s="30">
        <v>4859</v>
      </c>
    </row>
    <row r="6" spans="1:14" x14ac:dyDescent="0.25">
      <c r="A6" s="31" t="s">
        <v>44</v>
      </c>
      <c r="B6" s="30">
        <v>11</v>
      </c>
      <c r="C6" s="30">
        <v>30</v>
      </c>
      <c r="D6" s="30">
        <v>96</v>
      </c>
      <c r="E6" s="30">
        <v>71</v>
      </c>
      <c r="F6" s="30">
        <v>128</v>
      </c>
      <c r="G6" s="30">
        <v>131</v>
      </c>
      <c r="H6" s="30">
        <v>70</v>
      </c>
      <c r="I6" s="30">
        <v>39</v>
      </c>
      <c r="J6" s="30">
        <v>40</v>
      </c>
      <c r="K6" s="30">
        <v>40</v>
      </c>
      <c r="L6" s="30">
        <v>285</v>
      </c>
      <c r="M6" s="30">
        <v>12</v>
      </c>
      <c r="N6" s="30">
        <v>953</v>
      </c>
    </row>
    <row r="7" spans="1:14" x14ac:dyDescent="0.25">
      <c r="A7" s="31" t="s">
        <v>56</v>
      </c>
      <c r="B7" s="30">
        <v>5</v>
      </c>
      <c r="C7" s="30">
        <v>0</v>
      </c>
      <c r="D7" s="30">
        <v>2</v>
      </c>
      <c r="E7" s="30">
        <v>8</v>
      </c>
      <c r="F7" s="30">
        <v>17</v>
      </c>
      <c r="G7" s="30">
        <v>16</v>
      </c>
      <c r="H7" s="30">
        <v>12</v>
      </c>
      <c r="I7" s="30">
        <v>3</v>
      </c>
      <c r="J7" s="30">
        <v>0</v>
      </c>
      <c r="K7" s="30">
        <v>0</v>
      </c>
      <c r="L7" s="30">
        <v>0</v>
      </c>
      <c r="M7" s="30">
        <v>5</v>
      </c>
      <c r="N7" s="30">
        <v>68</v>
      </c>
    </row>
    <row r="8" spans="1:14" s="32" customFormat="1" x14ac:dyDescent="0.25">
      <c r="A8" s="31" t="s">
        <v>84</v>
      </c>
      <c r="B8" s="31">
        <f>SUM(B4:B7)</f>
        <v>123</v>
      </c>
      <c r="C8" s="31">
        <f t="shared" ref="C8:M8" si="0">SUM(C4:C7)</f>
        <v>148</v>
      </c>
      <c r="D8" s="31">
        <f t="shared" si="0"/>
        <v>396</v>
      </c>
      <c r="E8" s="31">
        <f t="shared" si="0"/>
        <v>451</v>
      </c>
      <c r="F8" s="31">
        <f t="shared" si="0"/>
        <v>961</v>
      </c>
      <c r="G8" s="31">
        <f t="shared" si="0"/>
        <v>965</v>
      </c>
      <c r="H8" s="31">
        <f t="shared" si="0"/>
        <v>822</v>
      </c>
      <c r="I8" s="31">
        <f t="shared" si="0"/>
        <v>530</v>
      </c>
      <c r="J8" s="31">
        <f t="shared" si="0"/>
        <v>475</v>
      </c>
      <c r="K8" s="31">
        <f t="shared" si="0"/>
        <v>361</v>
      </c>
      <c r="L8" s="31">
        <f t="shared" si="0"/>
        <v>676</v>
      </c>
      <c r="M8" s="31">
        <f t="shared" si="0"/>
        <v>1430</v>
      </c>
      <c r="N8" s="31">
        <f t="shared" ref="N8" si="1">SUM(B8:M8)</f>
        <v>7338</v>
      </c>
    </row>
  </sheetData>
  <mergeCells count="3">
    <mergeCell ref="B2:D2"/>
    <mergeCell ref="E2:G2"/>
    <mergeCell ref="H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71"/>
  <sheetViews>
    <sheetView tabSelected="1" workbookViewId="0">
      <selection activeCell="T68" sqref="T68"/>
    </sheetView>
  </sheetViews>
  <sheetFormatPr defaultColWidth="8.7109375" defaultRowHeight="15" x14ac:dyDescent="0.25"/>
  <cols>
    <col min="1" max="1" width="28.140625" style="3" customWidth="1"/>
    <col min="2" max="2" width="33.28515625" style="3" customWidth="1"/>
    <col min="3" max="3" width="12" style="3" bestFit="1" customWidth="1"/>
    <col min="4" max="12" width="13.85546875" style="3" customWidth="1"/>
    <col min="13" max="13" width="17" style="3" bestFit="1" customWidth="1"/>
    <col min="14" max="14" width="18.7109375" style="3" bestFit="1" customWidth="1"/>
    <col min="15" max="15" width="11" style="3" bestFit="1" customWidth="1"/>
    <col min="16" max="16384" width="8.7109375" style="3"/>
  </cols>
  <sheetData>
    <row r="2" spans="1:15" x14ac:dyDescent="0.25">
      <c r="C2" s="34" t="s">
        <v>66</v>
      </c>
      <c r="D2" s="35"/>
      <c r="E2" s="36"/>
      <c r="F2" s="37" t="s">
        <v>67</v>
      </c>
      <c r="G2" s="38"/>
      <c r="H2" s="39"/>
      <c r="I2" s="40" t="s">
        <v>68</v>
      </c>
      <c r="J2" s="41"/>
      <c r="K2" s="41"/>
      <c r="L2" s="42"/>
      <c r="M2" s="4" t="s">
        <v>62</v>
      </c>
    </row>
    <row r="3" spans="1:15" x14ac:dyDescent="0.25">
      <c r="A3" s="21" t="s">
        <v>61</v>
      </c>
      <c r="B3" s="22" t="s">
        <v>65</v>
      </c>
      <c r="C3" s="5" t="s">
        <v>69</v>
      </c>
      <c r="D3" s="5" t="s">
        <v>70</v>
      </c>
      <c r="E3" s="5" t="s">
        <v>71</v>
      </c>
      <c r="F3" s="6" t="s">
        <v>72</v>
      </c>
      <c r="G3" s="6" t="s">
        <v>73</v>
      </c>
      <c r="H3" s="6" t="s">
        <v>74</v>
      </c>
      <c r="I3" s="7" t="s">
        <v>75</v>
      </c>
      <c r="J3" s="7" t="s">
        <v>76</v>
      </c>
      <c r="K3" s="7" t="s">
        <v>77</v>
      </c>
      <c r="L3" s="7" t="s">
        <v>78</v>
      </c>
      <c r="M3" s="8" t="s">
        <v>79</v>
      </c>
      <c r="N3" s="9" t="s">
        <v>63</v>
      </c>
      <c r="O3" s="10" t="s">
        <v>64</v>
      </c>
    </row>
    <row r="4" spans="1:15" x14ac:dyDescent="0.25">
      <c r="A4" s="2" t="s">
        <v>0</v>
      </c>
      <c r="B4" s="2" t="s">
        <v>1</v>
      </c>
      <c r="C4" s="19">
        <v>0</v>
      </c>
      <c r="D4" s="19">
        <v>0</v>
      </c>
      <c r="E4" s="19">
        <v>0</v>
      </c>
      <c r="F4" s="19">
        <v>0</v>
      </c>
      <c r="G4" s="19">
        <v>22</v>
      </c>
      <c r="H4" s="19">
        <v>3</v>
      </c>
      <c r="I4" s="19">
        <v>3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28</v>
      </c>
    </row>
    <row r="5" spans="1:15" x14ac:dyDescent="0.25">
      <c r="A5" s="2" t="s">
        <v>0</v>
      </c>
      <c r="B5" s="2" t="s">
        <v>2</v>
      </c>
      <c r="C5" s="19">
        <v>0</v>
      </c>
      <c r="D5" s="19">
        <v>0</v>
      </c>
      <c r="E5" s="19">
        <v>1</v>
      </c>
      <c r="F5" s="19">
        <v>0</v>
      </c>
      <c r="G5" s="19">
        <v>4</v>
      </c>
      <c r="H5" s="19">
        <v>4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9</v>
      </c>
    </row>
    <row r="6" spans="1:15" x14ac:dyDescent="0.25">
      <c r="A6" s="2" t="s">
        <v>0</v>
      </c>
      <c r="B6" s="2" t="s">
        <v>3</v>
      </c>
      <c r="C6" s="19">
        <v>0</v>
      </c>
      <c r="D6" s="19">
        <v>0</v>
      </c>
      <c r="E6" s="19">
        <v>1</v>
      </c>
      <c r="F6" s="19">
        <v>0</v>
      </c>
      <c r="G6" s="19">
        <v>12</v>
      </c>
      <c r="H6" s="19">
        <v>11</v>
      </c>
      <c r="I6" s="19">
        <v>13</v>
      </c>
      <c r="J6" s="19">
        <v>6</v>
      </c>
      <c r="K6" s="19">
        <v>6</v>
      </c>
      <c r="L6" s="19">
        <v>0</v>
      </c>
      <c r="M6" s="19">
        <v>0</v>
      </c>
      <c r="N6" s="19">
        <v>0</v>
      </c>
      <c r="O6" s="19">
        <v>49</v>
      </c>
    </row>
    <row r="7" spans="1:15" x14ac:dyDescent="0.25">
      <c r="A7" s="2" t="s">
        <v>0</v>
      </c>
      <c r="B7" s="2" t="s">
        <v>4</v>
      </c>
      <c r="C7" s="19">
        <v>0</v>
      </c>
      <c r="D7" s="19">
        <v>21</v>
      </c>
      <c r="E7" s="19">
        <v>7</v>
      </c>
      <c r="F7" s="19">
        <v>7</v>
      </c>
      <c r="G7" s="19">
        <v>8</v>
      </c>
      <c r="H7" s="19">
        <v>2</v>
      </c>
      <c r="I7" s="19">
        <v>2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47</v>
      </c>
    </row>
    <row r="8" spans="1:15" x14ac:dyDescent="0.25">
      <c r="A8" s="2" t="s">
        <v>0</v>
      </c>
      <c r="B8" s="2" t="s">
        <v>5</v>
      </c>
      <c r="C8" s="19">
        <v>0</v>
      </c>
      <c r="D8" s="19">
        <v>2</v>
      </c>
      <c r="E8" s="19">
        <v>2</v>
      </c>
      <c r="F8" s="19">
        <v>3</v>
      </c>
      <c r="G8" s="19">
        <v>10</v>
      </c>
      <c r="H8" s="19">
        <v>13</v>
      </c>
      <c r="I8" s="19">
        <v>14</v>
      </c>
      <c r="J8" s="19">
        <v>10</v>
      </c>
      <c r="K8" s="19">
        <v>10</v>
      </c>
      <c r="L8" s="19">
        <v>10</v>
      </c>
      <c r="M8" s="19">
        <v>40</v>
      </c>
      <c r="N8" s="19">
        <v>48</v>
      </c>
      <c r="O8" s="19">
        <v>162</v>
      </c>
    </row>
    <row r="9" spans="1:15" x14ac:dyDescent="0.25">
      <c r="A9" s="2" t="s">
        <v>0</v>
      </c>
      <c r="B9" s="2" t="s">
        <v>6</v>
      </c>
      <c r="C9" s="19">
        <v>0</v>
      </c>
      <c r="D9" s="19">
        <v>0</v>
      </c>
      <c r="E9" s="19">
        <v>0</v>
      </c>
      <c r="F9" s="19">
        <v>10</v>
      </c>
      <c r="G9" s="19">
        <v>66</v>
      </c>
      <c r="H9" s="19">
        <v>36</v>
      </c>
      <c r="I9" s="19">
        <v>31</v>
      </c>
      <c r="J9" s="19">
        <v>25</v>
      </c>
      <c r="K9" s="19">
        <v>20</v>
      </c>
      <c r="L9" s="19">
        <v>24</v>
      </c>
      <c r="M9" s="19">
        <v>0</v>
      </c>
      <c r="N9" s="19">
        <v>0</v>
      </c>
      <c r="O9" s="19">
        <v>212</v>
      </c>
    </row>
    <row r="10" spans="1:15" x14ac:dyDescent="0.25">
      <c r="A10" s="2" t="s">
        <v>0</v>
      </c>
      <c r="B10" s="2" t="s">
        <v>7</v>
      </c>
      <c r="C10" s="19">
        <v>1</v>
      </c>
      <c r="D10" s="19">
        <v>1</v>
      </c>
      <c r="E10" s="19">
        <v>0</v>
      </c>
      <c r="F10" s="19">
        <v>0</v>
      </c>
      <c r="G10" s="19">
        <v>47</v>
      </c>
      <c r="H10" s="19">
        <v>37</v>
      </c>
      <c r="I10" s="19">
        <v>15</v>
      </c>
      <c r="J10" s="19">
        <v>15</v>
      </c>
      <c r="K10" s="19">
        <v>55</v>
      </c>
      <c r="L10" s="19">
        <v>15</v>
      </c>
      <c r="M10" s="19">
        <v>98</v>
      </c>
      <c r="N10" s="19">
        <v>70</v>
      </c>
      <c r="O10" s="19">
        <v>354</v>
      </c>
    </row>
    <row r="11" spans="1:15" x14ac:dyDescent="0.25">
      <c r="A11" s="2" t="s">
        <v>0</v>
      </c>
      <c r="B11" s="2" t="s">
        <v>8</v>
      </c>
      <c r="C11" s="19">
        <v>0</v>
      </c>
      <c r="D11" s="19">
        <v>0</v>
      </c>
      <c r="E11" s="19">
        <v>0</v>
      </c>
      <c r="F11" s="19">
        <v>30</v>
      </c>
      <c r="G11" s="19">
        <v>5</v>
      </c>
      <c r="H11" s="19">
        <v>5</v>
      </c>
      <c r="I11" s="19">
        <v>5</v>
      </c>
      <c r="J11" s="19">
        <v>0</v>
      </c>
      <c r="K11" s="19">
        <v>0</v>
      </c>
      <c r="L11" s="19">
        <v>0</v>
      </c>
      <c r="M11" s="19">
        <v>0</v>
      </c>
      <c r="N11" s="19"/>
      <c r="O11" s="19">
        <v>45</v>
      </c>
    </row>
    <row r="12" spans="1:15" x14ac:dyDescent="0.25">
      <c r="A12" s="2" t="s">
        <v>0</v>
      </c>
      <c r="B12" s="2" t="s">
        <v>9</v>
      </c>
      <c r="C12" s="19">
        <v>0</v>
      </c>
      <c r="D12" s="19">
        <v>0</v>
      </c>
      <c r="E12" s="19">
        <v>0</v>
      </c>
      <c r="F12" s="19">
        <v>0</v>
      </c>
      <c r="G12" s="19">
        <v>6</v>
      </c>
      <c r="H12" s="19">
        <v>6</v>
      </c>
      <c r="I12" s="19">
        <v>6</v>
      </c>
      <c r="J12" s="19">
        <v>0</v>
      </c>
      <c r="K12" s="19">
        <v>0</v>
      </c>
      <c r="L12" s="19">
        <v>0</v>
      </c>
      <c r="M12" s="19">
        <v>0</v>
      </c>
      <c r="N12" s="19">
        <v>4</v>
      </c>
      <c r="O12" s="19">
        <v>22</v>
      </c>
    </row>
    <row r="13" spans="1:15" x14ac:dyDescent="0.25">
      <c r="A13" s="2" t="s">
        <v>0</v>
      </c>
      <c r="B13" s="2" t="s">
        <v>10</v>
      </c>
      <c r="C13" s="19">
        <v>0</v>
      </c>
      <c r="D13" s="19">
        <v>0</v>
      </c>
      <c r="E13" s="19">
        <v>0</v>
      </c>
      <c r="F13" s="19">
        <v>0</v>
      </c>
      <c r="G13" s="19">
        <v>14</v>
      </c>
      <c r="H13" s="19">
        <v>30</v>
      </c>
      <c r="I13" s="19">
        <v>15</v>
      </c>
      <c r="J13" s="19">
        <v>15</v>
      </c>
      <c r="K13" s="19">
        <v>15</v>
      </c>
      <c r="L13" s="19">
        <v>10</v>
      </c>
      <c r="M13" s="19">
        <v>10</v>
      </c>
      <c r="N13" s="19">
        <v>6</v>
      </c>
      <c r="O13" s="19">
        <v>115</v>
      </c>
    </row>
    <row r="14" spans="1:15" x14ac:dyDescent="0.25">
      <c r="A14" s="2" t="s">
        <v>0</v>
      </c>
      <c r="B14" s="2" t="s">
        <v>11</v>
      </c>
      <c r="C14" s="19">
        <v>0</v>
      </c>
      <c r="D14" s="19">
        <v>0</v>
      </c>
      <c r="E14" s="19">
        <v>0</v>
      </c>
      <c r="F14" s="19">
        <v>0</v>
      </c>
      <c r="G14" s="19">
        <v>5</v>
      </c>
      <c r="H14" s="19">
        <v>6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11</v>
      </c>
    </row>
    <row r="15" spans="1:15" x14ac:dyDescent="0.25">
      <c r="A15" s="2" t="s">
        <v>0</v>
      </c>
      <c r="B15" s="2" t="s">
        <v>12</v>
      </c>
      <c r="C15" s="19">
        <v>0</v>
      </c>
      <c r="D15" s="19">
        <v>0</v>
      </c>
      <c r="E15" s="19">
        <v>0</v>
      </c>
      <c r="F15" s="19">
        <v>5</v>
      </c>
      <c r="G15" s="19">
        <v>28</v>
      </c>
      <c r="H15" s="19">
        <v>30</v>
      </c>
      <c r="I15" s="19">
        <v>30</v>
      </c>
      <c r="J15" s="19">
        <v>20</v>
      </c>
      <c r="K15" s="19">
        <v>10</v>
      </c>
      <c r="L15" s="19">
        <v>10</v>
      </c>
      <c r="M15" s="19">
        <v>40</v>
      </c>
      <c r="N15" s="19">
        <v>0</v>
      </c>
      <c r="O15" s="19">
        <v>173</v>
      </c>
    </row>
    <row r="16" spans="1:15" x14ac:dyDescent="0.25">
      <c r="A16" s="2" t="s">
        <v>0</v>
      </c>
      <c r="B16" s="2" t="s">
        <v>13</v>
      </c>
      <c r="C16" s="19">
        <v>3</v>
      </c>
      <c r="D16" s="19">
        <v>3</v>
      </c>
      <c r="E16" s="19">
        <v>3</v>
      </c>
      <c r="F16" s="19">
        <v>3</v>
      </c>
      <c r="G16" s="19">
        <v>5</v>
      </c>
      <c r="H16" s="19">
        <v>5</v>
      </c>
      <c r="I16" s="19">
        <v>5</v>
      </c>
      <c r="J16" s="19">
        <v>5</v>
      </c>
      <c r="K16" s="19">
        <v>5</v>
      </c>
      <c r="L16" s="19">
        <v>0</v>
      </c>
      <c r="M16" s="19">
        <v>0</v>
      </c>
      <c r="N16" s="19">
        <v>0</v>
      </c>
      <c r="O16" s="19">
        <v>37</v>
      </c>
    </row>
    <row r="17" spans="1:15" x14ac:dyDescent="0.25">
      <c r="A17" s="2" t="s">
        <v>0</v>
      </c>
      <c r="B17" s="2" t="s">
        <v>14</v>
      </c>
      <c r="C17" s="19">
        <v>0</v>
      </c>
      <c r="D17" s="19">
        <v>0</v>
      </c>
      <c r="E17" s="19">
        <v>0</v>
      </c>
      <c r="F17" s="19">
        <v>3</v>
      </c>
      <c r="G17" s="19">
        <v>9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12</v>
      </c>
    </row>
    <row r="18" spans="1:15" x14ac:dyDescent="0.25">
      <c r="A18" s="2" t="s">
        <v>0</v>
      </c>
      <c r="B18" s="2" t="s">
        <v>15</v>
      </c>
      <c r="C18" s="19">
        <v>0</v>
      </c>
      <c r="D18" s="19">
        <v>0</v>
      </c>
      <c r="E18" s="19">
        <v>0</v>
      </c>
      <c r="F18" s="19">
        <v>2</v>
      </c>
      <c r="G18" s="19">
        <v>3</v>
      </c>
      <c r="H18" s="19">
        <v>6</v>
      </c>
      <c r="I18" s="19">
        <v>5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16</v>
      </c>
    </row>
    <row r="19" spans="1:15" x14ac:dyDescent="0.25">
      <c r="A19" s="2" t="s">
        <v>0</v>
      </c>
      <c r="B19" s="2" t="s">
        <v>16</v>
      </c>
      <c r="C19" s="19">
        <v>0</v>
      </c>
      <c r="D19" s="19">
        <v>0</v>
      </c>
      <c r="E19" s="19">
        <v>0</v>
      </c>
      <c r="F19" s="19">
        <v>0</v>
      </c>
      <c r="G19" s="19">
        <v>5</v>
      </c>
      <c r="H19" s="19">
        <v>5</v>
      </c>
      <c r="I19" s="19">
        <v>5</v>
      </c>
      <c r="J19" s="19">
        <v>5</v>
      </c>
      <c r="K19" s="19">
        <v>5</v>
      </c>
      <c r="L19" s="19">
        <v>0</v>
      </c>
      <c r="M19" s="19">
        <v>0</v>
      </c>
      <c r="N19" s="19">
        <v>0</v>
      </c>
      <c r="O19" s="19">
        <v>25</v>
      </c>
    </row>
    <row r="20" spans="1:15" x14ac:dyDescent="0.25">
      <c r="A20" s="2" t="s">
        <v>0</v>
      </c>
      <c r="B20" s="2" t="s">
        <v>17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45</v>
      </c>
      <c r="O20" s="19">
        <v>45</v>
      </c>
    </row>
    <row r="21" spans="1:15" x14ac:dyDescent="0.25">
      <c r="A21" s="2" t="s">
        <v>0</v>
      </c>
      <c r="B21" s="2" t="s">
        <v>18</v>
      </c>
      <c r="C21" s="19">
        <v>0</v>
      </c>
      <c r="D21" s="19">
        <v>12</v>
      </c>
      <c r="E21" s="19">
        <v>0</v>
      </c>
      <c r="F21" s="19">
        <v>1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13</v>
      </c>
    </row>
    <row r="22" spans="1:15" x14ac:dyDescent="0.25">
      <c r="A22" s="2" t="s">
        <v>0</v>
      </c>
      <c r="B22" s="2" t="s">
        <v>87</v>
      </c>
      <c r="C22" s="19">
        <v>4</v>
      </c>
      <c r="D22" s="19">
        <v>7</v>
      </c>
      <c r="E22" s="19">
        <v>17</v>
      </c>
      <c r="F22" s="19">
        <v>20</v>
      </c>
      <c r="G22" s="19">
        <v>12</v>
      </c>
      <c r="H22" s="19">
        <v>7</v>
      </c>
      <c r="I22" s="19">
        <v>8</v>
      </c>
      <c r="J22" s="19">
        <v>2</v>
      </c>
      <c r="K22" s="19">
        <v>2</v>
      </c>
      <c r="L22" s="19">
        <v>2</v>
      </c>
      <c r="M22" s="19">
        <v>2</v>
      </c>
      <c r="N22" s="19">
        <v>0</v>
      </c>
      <c r="O22" s="19">
        <v>83</v>
      </c>
    </row>
    <row r="23" spans="1:15" x14ac:dyDescent="0.25">
      <c r="A23" s="1" t="s">
        <v>0</v>
      </c>
      <c r="B23" s="2" t="s">
        <v>80</v>
      </c>
      <c r="C23" s="19">
        <v>16</v>
      </c>
      <c r="D23" s="19">
        <v>16</v>
      </c>
      <c r="E23" s="19">
        <v>16</v>
      </c>
      <c r="F23" s="19">
        <v>16</v>
      </c>
      <c r="G23" s="19">
        <v>16</v>
      </c>
      <c r="H23" s="19">
        <v>16</v>
      </c>
      <c r="I23" s="19">
        <v>16</v>
      </c>
      <c r="J23" s="19">
        <v>16</v>
      </c>
      <c r="K23" s="19">
        <v>16</v>
      </c>
      <c r="L23" s="19">
        <v>3</v>
      </c>
      <c r="M23" s="19">
        <v>0</v>
      </c>
      <c r="N23" s="19">
        <v>0</v>
      </c>
      <c r="O23" s="19">
        <v>147</v>
      </c>
    </row>
    <row r="24" spans="1:15" x14ac:dyDescent="0.25">
      <c r="A24" s="12" t="s">
        <v>19</v>
      </c>
      <c r="B24" s="12" t="s">
        <v>20</v>
      </c>
      <c r="C24" s="19">
        <v>0</v>
      </c>
      <c r="D24" s="19">
        <v>0</v>
      </c>
      <c r="E24" s="19">
        <v>0</v>
      </c>
      <c r="F24" s="19">
        <v>4</v>
      </c>
      <c r="G24" s="19">
        <v>4</v>
      </c>
      <c r="H24" s="19">
        <v>4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12</v>
      </c>
    </row>
    <row r="25" spans="1:15" x14ac:dyDescent="0.25">
      <c r="A25" s="12" t="s">
        <v>19</v>
      </c>
      <c r="B25" s="12" t="s">
        <v>21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2</v>
      </c>
      <c r="I25" s="19">
        <v>2</v>
      </c>
      <c r="J25" s="19">
        <v>2</v>
      </c>
      <c r="K25" s="19">
        <v>2</v>
      </c>
      <c r="L25" s="19">
        <v>0</v>
      </c>
      <c r="M25" s="19">
        <v>0</v>
      </c>
      <c r="N25" s="19">
        <v>0</v>
      </c>
      <c r="O25" s="19">
        <v>8</v>
      </c>
    </row>
    <row r="26" spans="1:15" x14ac:dyDescent="0.25">
      <c r="A26" s="12" t="s">
        <v>19</v>
      </c>
      <c r="B26" s="12" t="s">
        <v>22</v>
      </c>
      <c r="C26" s="19">
        <v>0</v>
      </c>
      <c r="D26" s="19">
        <v>0</v>
      </c>
      <c r="E26" s="19">
        <v>0</v>
      </c>
      <c r="F26" s="19">
        <v>0</v>
      </c>
      <c r="G26" s="19">
        <v>20</v>
      </c>
      <c r="H26" s="19">
        <v>20</v>
      </c>
      <c r="I26" s="19">
        <v>20</v>
      </c>
      <c r="J26" s="19">
        <v>0</v>
      </c>
      <c r="K26" s="19">
        <v>0</v>
      </c>
      <c r="L26" s="19">
        <v>0</v>
      </c>
      <c r="M26" s="19">
        <v>0</v>
      </c>
      <c r="N26" s="19">
        <v>6</v>
      </c>
      <c r="O26" s="19">
        <v>66</v>
      </c>
    </row>
    <row r="27" spans="1:15" x14ac:dyDescent="0.25">
      <c r="A27" s="12" t="s">
        <v>19</v>
      </c>
      <c r="B27" s="12" t="s">
        <v>23</v>
      </c>
      <c r="C27" s="19">
        <v>0</v>
      </c>
      <c r="D27" s="19">
        <v>2</v>
      </c>
      <c r="E27" s="19">
        <v>12</v>
      </c>
      <c r="F27" s="19">
        <v>0</v>
      </c>
      <c r="G27" s="19">
        <v>4</v>
      </c>
      <c r="H27" s="19">
        <v>4</v>
      </c>
      <c r="I27" s="19">
        <v>9</v>
      </c>
      <c r="J27" s="19">
        <v>9</v>
      </c>
      <c r="K27" s="19">
        <v>8</v>
      </c>
      <c r="L27" s="19">
        <v>5</v>
      </c>
      <c r="M27" s="19">
        <v>0</v>
      </c>
      <c r="N27" s="19">
        <v>20</v>
      </c>
      <c r="O27" s="19">
        <v>73</v>
      </c>
    </row>
    <row r="28" spans="1:15" x14ac:dyDescent="0.25">
      <c r="A28" s="12" t="s">
        <v>19</v>
      </c>
      <c r="B28" s="12" t="s">
        <v>24</v>
      </c>
      <c r="C28" s="19">
        <v>37</v>
      </c>
      <c r="D28" s="19">
        <v>0</v>
      </c>
      <c r="E28" s="19">
        <v>0</v>
      </c>
      <c r="F28" s="19">
        <v>2</v>
      </c>
      <c r="G28" s="19">
        <v>5</v>
      </c>
      <c r="H28" s="19">
        <v>5</v>
      </c>
      <c r="I28" s="19">
        <v>5</v>
      </c>
      <c r="J28" s="19">
        <v>10</v>
      </c>
      <c r="K28" s="19">
        <v>10</v>
      </c>
      <c r="L28" s="19">
        <v>10</v>
      </c>
      <c r="M28" s="19">
        <v>90</v>
      </c>
      <c r="N28" s="19">
        <v>65</v>
      </c>
      <c r="O28" s="19">
        <v>239</v>
      </c>
    </row>
    <row r="29" spans="1:15" x14ac:dyDescent="0.25">
      <c r="A29" s="12" t="s">
        <v>19</v>
      </c>
      <c r="B29" s="12" t="s">
        <v>25</v>
      </c>
      <c r="C29" s="19">
        <v>0</v>
      </c>
      <c r="D29" s="19">
        <v>0</v>
      </c>
      <c r="E29" s="19">
        <v>0</v>
      </c>
      <c r="F29" s="19">
        <v>0</v>
      </c>
      <c r="G29" s="19">
        <v>3</v>
      </c>
      <c r="H29" s="19">
        <v>3</v>
      </c>
      <c r="I29" s="19">
        <v>3</v>
      </c>
      <c r="J29" s="19">
        <v>3</v>
      </c>
      <c r="K29" s="19">
        <v>0</v>
      </c>
      <c r="L29" s="19">
        <v>0</v>
      </c>
      <c r="M29" s="19">
        <v>0</v>
      </c>
      <c r="N29" s="19">
        <v>0</v>
      </c>
      <c r="O29" s="19">
        <v>12</v>
      </c>
    </row>
    <row r="30" spans="1:15" x14ac:dyDescent="0.25">
      <c r="A30" s="12" t="s">
        <v>19</v>
      </c>
      <c r="B30" s="12" t="s">
        <v>26</v>
      </c>
      <c r="C30" s="19">
        <v>0</v>
      </c>
      <c r="D30" s="19">
        <v>25</v>
      </c>
      <c r="E30" s="19">
        <v>70</v>
      </c>
      <c r="F30" s="19">
        <v>44</v>
      </c>
      <c r="G30" s="19">
        <v>106</v>
      </c>
      <c r="H30" s="19">
        <v>65</v>
      </c>
      <c r="I30" s="19">
        <v>59</v>
      </c>
      <c r="J30" s="19">
        <v>80</v>
      </c>
      <c r="K30" s="19">
        <v>80</v>
      </c>
      <c r="L30" s="19">
        <v>70</v>
      </c>
      <c r="M30" s="19">
        <v>0</v>
      </c>
      <c r="N30" s="19">
        <v>196</v>
      </c>
      <c r="O30" s="19">
        <v>795</v>
      </c>
    </row>
    <row r="31" spans="1:15" x14ac:dyDescent="0.25">
      <c r="A31" s="12" t="s">
        <v>19</v>
      </c>
      <c r="B31" s="12" t="s">
        <v>27</v>
      </c>
      <c r="C31" s="19">
        <v>0</v>
      </c>
      <c r="D31" s="19">
        <v>0</v>
      </c>
      <c r="E31" s="19">
        <v>0</v>
      </c>
      <c r="F31" s="19">
        <v>10</v>
      </c>
      <c r="G31" s="19">
        <v>10</v>
      </c>
      <c r="H31" s="19">
        <v>10</v>
      </c>
      <c r="I31" s="19">
        <v>10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40</v>
      </c>
    </row>
    <row r="32" spans="1:15" x14ac:dyDescent="0.25">
      <c r="A32" s="12" t="s">
        <v>19</v>
      </c>
      <c r="B32" s="12" t="s">
        <v>28</v>
      </c>
      <c r="C32" s="19">
        <v>24</v>
      </c>
      <c r="D32" s="19">
        <v>9</v>
      </c>
      <c r="E32" s="19">
        <v>2</v>
      </c>
      <c r="F32" s="19">
        <v>28</v>
      </c>
      <c r="G32" s="19">
        <v>61</v>
      </c>
      <c r="H32" s="19">
        <v>74</v>
      </c>
      <c r="I32" s="19">
        <v>90</v>
      </c>
      <c r="J32" s="19">
        <v>70</v>
      </c>
      <c r="K32" s="19">
        <v>40</v>
      </c>
      <c r="L32" s="19">
        <v>30</v>
      </c>
      <c r="M32" s="19">
        <v>20</v>
      </c>
      <c r="N32" s="19">
        <v>130</v>
      </c>
      <c r="O32" s="19">
        <v>578</v>
      </c>
    </row>
    <row r="33" spans="1:15" x14ac:dyDescent="0.25">
      <c r="A33" s="12" t="s">
        <v>19</v>
      </c>
      <c r="B33" s="12" t="s">
        <v>29</v>
      </c>
      <c r="C33" s="19">
        <v>0</v>
      </c>
      <c r="D33" s="19">
        <v>0</v>
      </c>
      <c r="E33" s="19">
        <v>0</v>
      </c>
      <c r="F33" s="19">
        <v>0</v>
      </c>
      <c r="G33" s="19">
        <v>11</v>
      </c>
      <c r="H33" s="19">
        <v>11</v>
      </c>
      <c r="I33" s="19">
        <v>13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35</v>
      </c>
    </row>
    <row r="34" spans="1:15" x14ac:dyDescent="0.25">
      <c r="A34" s="12" t="s">
        <v>19</v>
      </c>
      <c r="B34" s="12" t="s">
        <v>30</v>
      </c>
      <c r="C34" s="19">
        <v>0</v>
      </c>
      <c r="D34" s="19">
        <v>4</v>
      </c>
      <c r="E34" s="19">
        <v>56</v>
      </c>
      <c r="F34" s="19">
        <v>21</v>
      </c>
      <c r="G34" s="19">
        <v>42</v>
      </c>
      <c r="H34" s="19">
        <v>46</v>
      </c>
      <c r="I34" s="19">
        <v>43</v>
      </c>
      <c r="J34" s="19">
        <v>40</v>
      </c>
      <c r="K34" s="19">
        <v>35</v>
      </c>
      <c r="L34" s="19">
        <v>23</v>
      </c>
      <c r="M34" s="19">
        <v>7</v>
      </c>
      <c r="N34" s="19">
        <v>0</v>
      </c>
      <c r="O34" s="19">
        <v>317</v>
      </c>
    </row>
    <row r="35" spans="1:15" x14ac:dyDescent="0.25">
      <c r="A35" s="12" t="s">
        <v>19</v>
      </c>
      <c r="B35" s="12" t="s">
        <v>31</v>
      </c>
      <c r="C35" s="19">
        <v>15</v>
      </c>
      <c r="D35" s="19">
        <v>7</v>
      </c>
      <c r="E35" s="19">
        <v>16</v>
      </c>
      <c r="F35" s="19">
        <v>10</v>
      </c>
      <c r="G35" s="19">
        <v>107</v>
      </c>
      <c r="H35" s="19">
        <v>95</v>
      </c>
      <c r="I35" s="19">
        <v>104</v>
      </c>
      <c r="J35" s="19">
        <v>89</v>
      </c>
      <c r="K35" s="19">
        <v>61</v>
      </c>
      <c r="L35" s="19">
        <v>61</v>
      </c>
      <c r="M35" s="19">
        <v>84</v>
      </c>
      <c r="N35" s="19">
        <v>0</v>
      </c>
      <c r="O35" s="19">
        <v>649</v>
      </c>
    </row>
    <row r="36" spans="1:15" x14ac:dyDescent="0.25">
      <c r="A36" s="12" t="s">
        <v>19</v>
      </c>
      <c r="B36" s="12" t="s">
        <v>32</v>
      </c>
      <c r="C36" s="19">
        <v>3</v>
      </c>
      <c r="D36" s="19">
        <v>2</v>
      </c>
      <c r="E36" s="19">
        <v>0</v>
      </c>
      <c r="F36" s="19">
        <v>0</v>
      </c>
      <c r="G36" s="19">
        <v>5</v>
      </c>
      <c r="H36" s="19">
        <v>5</v>
      </c>
      <c r="I36" s="19">
        <v>5</v>
      </c>
      <c r="J36" s="19">
        <v>0</v>
      </c>
      <c r="K36" s="19">
        <v>0</v>
      </c>
      <c r="L36" s="19">
        <v>0</v>
      </c>
      <c r="M36" s="19">
        <v>0</v>
      </c>
      <c r="N36" s="19">
        <v>7</v>
      </c>
      <c r="O36" s="19">
        <v>27</v>
      </c>
    </row>
    <row r="37" spans="1:15" x14ac:dyDescent="0.25">
      <c r="A37" s="12" t="s">
        <v>19</v>
      </c>
      <c r="B37" s="12" t="s">
        <v>33</v>
      </c>
      <c r="C37" s="19">
        <v>0</v>
      </c>
      <c r="D37" s="19">
        <v>0</v>
      </c>
      <c r="E37" s="19">
        <v>16</v>
      </c>
      <c r="F37" s="19">
        <v>25</v>
      </c>
      <c r="G37" s="19">
        <v>10</v>
      </c>
      <c r="H37" s="19">
        <v>10</v>
      </c>
      <c r="I37" s="19">
        <v>10</v>
      </c>
      <c r="J37" s="19">
        <v>10</v>
      </c>
      <c r="K37" s="19">
        <v>10</v>
      </c>
      <c r="L37" s="19">
        <v>0</v>
      </c>
      <c r="M37" s="19">
        <v>0</v>
      </c>
      <c r="N37" s="19">
        <v>0</v>
      </c>
      <c r="O37" s="19">
        <v>91</v>
      </c>
    </row>
    <row r="38" spans="1:15" x14ac:dyDescent="0.25">
      <c r="A38" s="12" t="s">
        <v>19</v>
      </c>
      <c r="B38" s="12" t="s">
        <v>34</v>
      </c>
      <c r="C38" s="19">
        <v>0</v>
      </c>
      <c r="D38" s="19">
        <v>0</v>
      </c>
      <c r="E38" s="19">
        <v>0</v>
      </c>
      <c r="F38" s="19">
        <v>4</v>
      </c>
      <c r="G38" s="19">
        <v>10</v>
      </c>
      <c r="H38" s="19">
        <v>5</v>
      </c>
      <c r="I38" s="19">
        <v>5</v>
      </c>
      <c r="J38" s="19">
        <v>5</v>
      </c>
      <c r="K38" s="19">
        <v>0</v>
      </c>
      <c r="L38" s="19">
        <v>0</v>
      </c>
      <c r="M38" s="19">
        <v>0</v>
      </c>
      <c r="N38" s="19"/>
      <c r="O38" s="19">
        <v>29</v>
      </c>
    </row>
    <row r="39" spans="1:15" x14ac:dyDescent="0.25">
      <c r="A39" s="12" t="s">
        <v>19</v>
      </c>
      <c r="B39" s="12" t="s">
        <v>35</v>
      </c>
      <c r="C39" s="19">
        <v>0</v>
      </c>
      <c r="D39" s="19">
        <v>0</v>
      </c>
      <c r="E39" s="19">
        <v>30</v>
      </c>
      <c r="F39" s="19">
        <v>44</v>
      </c>
      <c r="G39" s="19">
        <v>44</v>
      </c>
      <c r="H39" s="19">
        <v>103</v>
      </c>
      <c r="I39" s="19">
        <v>90</v>
      </c>
      <c r="J39" s="19">
        <v>10</v>
      </c>
      <c r="K39" s="19">
        <v>10</v>
      </c>
      <c r="L39" s="19">
        <v>0</v>
      </c>
      <c r="M39" s="19">
        <v>0</v>
      </c>
      <c r="N39" s="19">
        <v>811</v>
      </c>
      <c r="O39" s="19">
        <v>1142</v>
      </c>
    </row>
    <row r="40" spans="1:15" x14ac:dyDescent="0.25">
      <c r="A40" s="12" t="s">
        <v>19</v>
      </c>
      <c r="B40" s="12" t="s">
        <v>36</v>
      </c>
      <c r="C40" s="19">
        <v>9</v>
      </c>
      <c r="D40" s="19">
        <v>16</v>
      </c>
      <c r="E40" s="19">
        <v>47</v>
      </c>
      <c r="F40" s="19">
        <v>56</v>
      </c>
      <c r="G40" s="19">
        <v>46</v>
      </c>
      <c r="H40" s="19">
        <v>41</v>
      </c>
      <c r="I40" s="19">
        <v>28</v>
      </c>
      <c r="J40" s="19">
        <v>6</v>
      </c>
      <c r="K40" s="19">
        <v>0</v>
      </c>
      <c r="L40" s="19">
        <v>0</v>
      </c>
      <c r="M40" s="19">
        <v>0</v>
      </c>
      <c r="N40" s="19">
        <v>0</v>
      </c>
      <c r="O40" s="19">
        <v>249</v>
      </c>
    </row>
    <row r="41" spans="1:15" x14ac:dyDescent="0.25">
      <c r="A41" s="12" t="s">
        <v>19</v>
      </c>
      <c r="B41" s="12" t="s">
        <v>37</v>
      </c>
      <c r="C41" s="19">
        <v>0</v>
      </c>
      <c r="D41" s="19">
        <v>0</v>
      </c>
      <c r="E41" s="19">
        <v>0</v>
      </c>
      <c r="F41" s="19">
        <v>6</v>
      </c>
      <c r="G41" s="19">
        <v>12</v>
      </c>
      <c r="H41" s="19">
        <v>12</v>
      </c>
      <c r="I41" s="19">
        <v>6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36</v>
      </c>
    </row>
    <row r="42" spans="1:15" x14ac:dyDescent="0.25">
      <c r="A42" s="12" t="s">
        <v>19</v>
      </c>
      <c r="B42" s="12" t="s">
        <v>38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5</v>
      </c>
      <c r="O42" s="19">
        <v>5</v>
      </c>
    </row>
    <row r="43" spans="1:15" x14ac:dyDescent="0.25">
      <c r="A43" s="12" t="s">
        <v>19</v>
      </c>
      <c r="B43" s="12" t="s">
        <v>39</v>
      </c>
      <c r="C43" s="19">
        <v>0</v>
      </c>
      <c r="D43" s="19">
        <v>0</v>
      </c>
      <c r="E43" s="19">
        <v>0</v>
      </c>
      <c r="F43" s="19">
        <v>0</v>
      </c>
      <c r="G43" s="19">
        <v>5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5</v>
      </c>
    </row>
    <row r="44" spans="1:15" x14ac:dyDescent="0.25">
      <c r="A44" s="12" t="s">
        <v>19</v>
      </c>
      <c r="B44" s="12" t="s">
        <v>40</v>
      </c>
      <c r="C44" s="19">
        <v>0</v>
      </c>
      <c r="D44" s="19">
        <v>0</v>
      </c>
      <c r="E44" s="19">
        <v>0</v>
      </c>
      <c r="F44" s="19">
        <v>0</v>
      </c>
      <c r="G44" s="19">
        <v>2</v>
      </c>
      <c r="H44" s="19">
        <v>3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5</v>
      </c>
    </row>
    <row r="45" spans="1:15" x14ac:dyDescent="0.25">
      <c r="A45" s="12" t="s">
        <v>19</v>
      </c>
      <c r="B45" s="12" t="s">
        <v>41</v>
      </c>
      <c r="C45" s="19">
        <v>0</v>
      </c>
      <c r="D45" s="19">
        <v>0</v>
      </c>
      <c r="E45" s="19">
        <v>0</v>
      </c>
      <c r="F45" s="19">
        <v>0</v>
      </c>
      <c r="G45" s="19">
        <v>7</v>
      </c>
      <c r="H45" s="19">
        <v>8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15</v>
      </c>
    </row>
    <row r="46" spans="1:15" x14ac:dyDescent="0.25">
      <c r="A46" s="12" t="s">
        <v>19</v>
      </c>
      <c r="B46" s="12" t="s">
        <v>42</v>
      </c>
      <c r="C46" s="19">
        <v>0</v>
      </c>
      <c r="D46" s="19">
        <v>0</v>
      </c>
      <c r="E46" s="19">
        <v>0</v>
      </c>
      <c r="F46" s="19">
        <v>25</v>
      </c>
      <c r="G46" s="19">
        <v>25</v>
      </c>
      <c r="H46" s="19">
        <v>50</v>
      </c>
      <c r="I46" s="19">
        <v>50</v>
      </c>
      <c r="J46" s="19">
        <v>50</v>
      </c>
      <c r="K46" s="19">
        <v>50</v>
      </c>
      <c r="L46" s="19">
        <v>50</v>
      </c>
      <c r="M46" s="19">
        <v>0</v>
      </c>
      <c r="N46" s="19">
        <v>0</v>
      </c>
      <c r="O46" s="19">
        <v>300</v>
      </c>
    </row>
    <row r="47" spans="1:15" x14ac:dyDescent="0.25">
      <c r="A47" s="12" t="s">
        <v>19</v>
      </c>
      <c r="B47" s="12" t="s">
        <v>88</v>
      </c>
      <c r="C47" s="19">
        <v>11</v>
      </c>
      <c r="D47" s="19">
        <v>7</v>
      </c>
      <c r="E47" s="19">
        <v>18</v>
      </c>
      <c r="F47" s="19">
        <v>9</v>
      </c>
      <c r="G47" s="19">
        <v>7</v>
      </c>
      <c r="H47" s="19">
        <v>26</v>
      </c>
      <c r="I47" s="19">
        <v>25</v>
      </c>
      <c r="J47" s="19">
        <v>1</v>
      </c>
      <c r="K47" s="19">
        <v>1</v>
      </c>
      <c r="L47" s="19">
        <v>1</v>
      </c>
      <c r="M47" s="19">
        <v>0</v>
      </c>
      <c r="N47" s="19">
        <v>0</v>
      </c>
      <c r="O47" s="19">
        <v>106</v>
      </c>
    </row>
    <row r="48" spans="1:15" x14ac:dyDescent="0.25">
      <c r="A48" s="12" t="s">
        <v>19</v>
      </c>
      <c r="B48" s="12" t="s">
        <v>43</v>
      </c>
      <c r="C48" s="19">
        <v>0</v>
      </c>
      <c r="D48" s="19">
        <v>0</v>
      </c>
      <c r="E48" s="19">
        <v>0</v>
      </c>
      <c r="F48" s="19">
        <v>0</v>
      </c>
      <c r="G48" s="19">
        <v>9</v>
      </c>
      <c r="H48" s="19">
        <v>10</v>
      </c>
      <c r="I48" s="19">
        <v>6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25</v>
      </c>
    </row>
    <row r="49" spans="1:15" x14ac:dyDescent="0.25">
      <c r="A49" s="11" t="s">
        <v>19</v>
      </c>
      <c r="B49" s="12" t="s">
        <v>81</v>
      </c>
      <c r="C49" s="19">
        <v>23</v>
      </c>
      <c r="D49" s="19">
        <v>23</v>
      </c>
      <c r="E49" s="19">
        <v>23</v>
      </c>
      <c r="F49" s="19">
        <v>23</v>
      </c>
      <c r="G49" s="19">
        <v>23</v>
      </c>
      <c r="H49" s="19">
        <v>23</v>
      </c>
      <c r="I49" s="19">
        <v>23</v>
      </c>
      <c r="J49" s="19">
        <v>23</v>
      </c>
      <c r="K49" s="19">
        <v>23</v>
      </c>
      <c r="L49" s="19">
        <v>23</v>
      </c>
      <c r="M49" s="19">
        <v>40</v>
      </c>
      <c r="N49" s="19">
        <v>0</v>
      </c>
      <c r="O49" s="19">
        <v>270</v>
      </c>
    </row>
    <row r="50" spans="1:15" x14ac:dyDescent="0.25">
      <c r="A50" s="14" t="s">
        <v>44</v>
      </c>
      <c r="B50" s="14" t="s">
        <v>45</v>
      </c>
      <c r="C50" s="19">
        <v>1</v>
      </c>
      <c r="D50" s="19">
        <v>0</v>
      </c>
      <c r="E50" s="19">
        <v>10</v>
      </c>
      <c r="F50" s="19">
        <v>0</v>
      </c>
      <c r="G50" s="19">
        <v>0</v>
      </c>
      <c r="H50" s="19">
        <v>11</v>
      </c>
      <c r="I50" s="19">
        <v>6</v>
      </c>
      <c r="J50" s="19">
        <v>6</v>
      </c>
      <c r="K50" s="19">
        <v>0</v>
      </c>
      <c r="L50" s="19">
        <v>0</v>
      </c>
      <c r="M50" s="19">
        <v>0</v>
      </c>
      <c r="N50" s="19">
        <v>12</v>
      </c>
      <c r="O50" s="19">
        <v>46</v>
      </c>
    </row>
    <row r="51" spans="1:15" x14ac:dyDescent="0.25">
      <c r="A51" s="14" t="s">
        <v>44</v>
      </c>
      <c r="B51" s="14" t="s">
        <v>46</v>
      </c>
      <c r="C51" s="19">
        <v>0</v>
      </c>
      <c r="D51" s="19">
        <v>1</v>
      </c>
      <c r="E51" s="19">
        <v>2</v>
      </c>
      <c r="F51" s="19">
        <v>3</v>
      </c>
      <c r="G51" s="19">
        <v>12</v>
      </c>
      <c r="H51" s="19">
        <v>10</v>
      </c>
      <c r="I51" s="19">
        <v>10</v>
      </c>
      <c r="J51" s="19">
        <v>10</v>
      </c>
      <c r="K51" s="19">
        <v>10</v>
      </c>
      <c r="L51" s="19">
        <v>10</v>
      </c>
      <c r="M51" s="19">
        <v>5</v>
      </c>
      <c r="N51" s="19">
        <v>0</v>
      </c>
      <c r="O51" s="19">
        <v>73</v>
      </c>
    </row>
    <row r="52" spans="1:15" x14ac:dyDescent="0.25">
      <c r="A52" s="14" t="s">
        <v>44</v>
      </c>
      <c r="B52" s="14" t="s">
        <v>47</v>
      </c>
      <c r="C52" s="19">
        <v>1</v>
      </c>
      <c r="D52" s="19">
        <v>0</v>
      </c>
      <c r="E52" s="19">
        <v>9</v>
      </c>
      <c r="F52" s="19">
        <v>1</v>
      </c>
      <c r="G52" s="19">
        <v>2</v>
      </c>
      <c r="H52" s="19">
        <v>10</v>
      </c>
      <c r="I52" s="19">
        <v>15</v>
      </c>
      <c r="J52" s="19">
        <v>15</v>
      </c>
      <c r="K52" s="19">
        <v>25</v>
      </c>
      <c r="L52" s="19">
        <v>20</v>
      </c>
      <c r="M52" s="19">
        <v>120</v>
      </c>
      <c r="N52" s="19">
        <v>0</v>
      </c>
      <c r="O52" s="19">
        <v>218</v>
      </c>
    </row>
    <row r="53" spans="1:15" x14ac:dyDescent="0.25">
      <c r="A53" s="14" t="s">
        <v>44</v>
      </c>
      <c r="B53" s="14" t="s">
        <v>48</v>
      </c>
      <c r="C53" s="19">
        <v>1</v>
      </c>
      <c r="D53" s="19">
        <v>20</v>
      </c>
      <c r="E53" s="19">
        <v>30</v>
      </c>
      <c r="F53" s="19">
        <v>25</v>
      </c>
      <c r="G53" s="19">
        <v>28</v>
      </c>
      <c r="H53" s="19">
        <v>12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116</v>
      </c>
    </row>
    <row r="54" spans="1:15" x14ac:dyDescent="0.25">
      <c r="A54" s="14" t="s">
        <v>44</v>
      </c>
      <c r="B54" s="14" t="s">
        <v>49</v>
      </c>
      <c r="C54" s="19">
        <v>0</v>
      </c>
      <c r="D54" s="19">
        <v>0</v>
      </c>
      <c r="E54" s="19">
        <v>1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1</v>
      </c>
    </row>
    <row r="55" spans="1:15" x14ac:dyDescent="0.25">
      <c r="A55" s="14" t="s">
        <v>44</v>
      </c>
      <c r="B55" s="14" t="s">
        <v>50</v>
      </c>
      <c r="C55" s="19">
        <v>1</v>
      </c>
      <c r="D55" s="19">
        <v>0</v>
      </c>
      <c r="E55" s="19">
        <v>37</v>
      </c>
      <c r="F55" s="19">
        <v>30</v>
      </c>
      <c r="G55" s="19">
        <v>56</v>
      </c>
      <c r="H55" s="19">
        <v>57</v>
      </c>
      <c r="I55" s="19">
        <v>20</v>
      </c>
      <c r="J55" s="19">
        <v>0</v>
      </c>
      <c r="K55" s="19">
        <v>0</v>
      </c>
      <c r="L55" s="19">
        <v>0</v>
      </c>
      <c r="M55" s="19">
        <v>70</v>
      </c>
      <c r="N55" s="19">
        <v>0</v>
      </c>
      <c r="O55" s="19">
        <v>271</v>
      </c>
    </row>
    <row r="56" spans="1:15" x14ac:dyDescent="0.25">
      <c r="A56" s="14" t="s">
        <v>44</v>
      </c>
      <c r="B56" s="14" t="s">
        <v>51</v>
      </c>
      <c r="C56" s="19">
        <v>0</v>
      </c>
      <c r="D56" s="19">
        <v>0</v>
      </c>
      <c r="E56" s="19">
        <v>0</v>
      </c>
      <c r="F56" s="19">
        <v>7</v>
      </c>
      <c r="G56" s="19">
        <v>15</v>
      </c>
      <c r="H56" s="19">
        <v>11</v>
      </c>
      <c r="I56" s="19">
        <v>3</v>
      </c>
      <c r="J56" s="19">
        <v>3</v>
      </c>
      <c r="K56" s="19">
        <v>0</v>
      </c>
      <c r="L56" s="19">
        <v>0</v>
      </c>
      <c r="M56" s="19">
        <v>0</v>
      </c>
      <c r="N56" s="19">
        <v>0</v>
      </c>
      <c r="O56" s="19">
        <v>39</v>
      </c>
    </row>
    <row r="57" spans="1:15" x14ac:dyDescent="0.25">
      <c r="A57" s="14" t="s">
        <v>44</v>
      </c>
      <c r="B57" s="14" t="s">
        <v>52</v>
      </c>
      <c r="C57" s="19">
        <v>0</v>
      </c>
      <c r="D57" s="19">
        <v>0</v>
      </c>
      <c r="E57" s="19">
        <v>0</v>
      </c>
      <c r="F57" s="19">
        <v>0</v>
      </c>
      <c r="G57" s="19">
        <v>10</v>
      </c>
      <c r="H57" s="19">
        <v>10</v>
      </c>
      <c r="I57" s="19">
        <v>10</v>
      </c>
      <c r="J57" s="19">
        <v>0</v>
      </c>
      <c r="K57" s="19">
        <v>0</v>
      </c>
      <c r="L57" s="19">
        <v>10</v>
      </c>
      <c r="M57" s="19">
        <v>90</v>
      </c>
      <c r="N57" s="19">
        <v>0</v>
      </c>
      <c r="O57" s="19">
        <v>130</v>
      </c>
    </row>
    <row r="58" spans="1:15" x14ac:dyDescent="0.25">
      <c r="A58" s="14" t="s">
        <v>44</v>
      </c>
      <c r="B58" s="14" t="s">
        <v>53</v>
      </c>
      <c r="C58" s="19">
        <v>0</v>
      </c>
      <c r="D58" s="19">
        <v>0</v>
      </c>
      <c r="E58" s="19">
        <v>1</v>
      </c>
      <c r="F58" s="19">
        <v>0</v>
      </c>
      <c r="G58" s="19">
        <v>0</v>
      </c>
      <c r="H58" s="19">
        <v>5</v>
      </c>
      <c r="I58" s="19">
        <v>5</v>
      </c>
      <c r="J58" s="19">
        <v>5</v>
      </c>
      <c r="K58" s="19">
        <v>5</v>
      </c>
      <c r="L58" s="19">
        <v>0</v>
      </c>
      <c r="M58" s="19">
        <v>0</v>
      </c>
      <c r="N58" s="19">
        <v>0</v>
      </c>
      <c r="O58" s="19">
        <v>21</v>
      </c>
    </row>
    <row r="59" spans="1:15" x14ac:dyDescent="0.25">
      <c r="A59" s="14" t="s">
        <v>44</v>
      </c>
      <c r="B59" s="14" t="s">
        <v>54</v>
      </c>
      <c r="C59" s="19">
        <v>0</v>
      </c>
      <c r="D59" s="19">
        <v>0</v>
      </c>
      <c r="E59" s="19">
        <v>0</v>
      </c>
      <c r="F59" s="19">
        <v>0</v>
      </c>
      <c r="G59" s="19">
        <v>3</v>
      </c>
      <c r="H59" s="19">
        <v>3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6</v>
      </c>
    </row>
    <row r="60" spans="1:15" x14ac:dyDescent="0.25">
      <c r="A60" s="14" t="s">
        <v>44</v>
      </c>
      <c r="B60" s="14" t="s">
        <v>89</v>
      </c>
      <c r="C60" s="19">
        <v>7</v>
      </c>
      <c r="D60" s="19">
        <v>9</v>
      </c>
      <c r="E60" s="19">
        <v>6</v>
      </c>
      <c r="F60" s="19">
        <v>3</v>
      </c>
      <c r="G60" s="19">
        <v>0</v>
      </c>
      <c r="H60" s="19">
        <v>1</v>
      </c>
      <c r="I60" s="19">
        <v>1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27</v>
      </c>
    </row>
    <row r="61" spans="1:15" x14ac:dyDescent="0.25">
      <c r="A61" s="14" t="s">
        <v>44</v>
      </c>
      <c r="B61" s="14" t="s">
        <v>55</v>
      </c>
      <c r="C61" s="19">
        <v>0</v>
      </c>
      <c r="D61" s="19">
        <v>0</v>
      </c>
      <c r="E61" s="19">
        <v>0</v>
      </c>
      <c r="F61" s="19">
        <v>2</v>
      </c>
      <c r="G61" s="19">
        <v>2</v>
      </c>
      <c r="H61" s="19">
        <v>1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5</v>
      </c>
    </row>
    <row r="62" spans="1:15" x14ac:dyDescent="0.25">
      <c r="A62" s="13" t="s">
        <v>44</v>
      </c>
      <c r="B62" s="14" t="s">
        <v>82</v>
      </c>
      <c r="C62" s="19">
        <v>12</v>
      </c>
      <c r="D62" s="19">
        <v>12</v>
      </c>
      <c r="E62" s="19">
        <v>12</v>
      </c>
      <c r="F62" s="19">
        <v>12</v>
      </c>
      <c r="G62" s="19">
        <v>12</v>
      </c>
      <c r="H62" s="19">
        <v>12</v>
      </c>
      <c r="I62" s="19">
        <v>12</v>
      </c>
      <c r="J62" s="19">
        <v>12</v>
      </c>
      <c r="K62" s="19">
        <v>12</v>
      </c>
      <c r="L62" s="19">
        <v>12</v>
      </c>
      <c r="M62" s="19">
        <v>19</v>
      </c>
      <c r="N62" s="19">
        <v>0</v>
      </c>
      <c r="O62" s="19">
        <v>139</v>
      </c>
    </row>
    <row r="63" spans="1:15" x14ac:dyDescent="0.25">
      <c r="A63" s="15" t="s">
        <v>56</v>
      </c>
      <c r="B63" s="15" t="s">
        <v>57</v>
      </c>
      <c r="C63" s="20">
        <v>0</v>
      </c>
      <c r="D63" s="20">
        <v>0</v>
      </c>
      <c r="E63" s="20">
        <v>1</v>
      </c>
      <c r="F63" s="20">
        <v>6</v>
      </c>
      <c r="G63" s="20">
        <v>9</v>
      </c>
      <c r="H63" s="20">
        <v>9</v>
      </c>
      <c r="I63" s="20">
        <v>6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31</v>
      </c>
    </row>
    <row r="64" spans="1:15" x14ac:dyDescent="0.25">
      <c r="A64" s="15" t="s">
        <v>56</v>
      </c>
      <c r="B64" s="15" t="s">
        <v>58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5</v>
      </c>
      <c r="O64" s="20">
        <v>5</v>
      </c>
    </row>
    <row r="65" spans="1:15" x14ac:dyDescent="0.25">
      <c r="A65" s="15" t="s">
        <v>56</v>
      </c>
      <c r="B65" s="15" t="s">
        <v>90</v>
      </c>
      <c r="C65" s="20">
        <v>5</v>
      </c>
      <c r="D65" s="20">
        <v>0</v>
      </c>
      <c r="E65" s="20">
        <v>1</v>
      </c>
      <c r="F65" s="20">
        <v>1</v>
      </c>
      <c r="G65" s="20">
        <v>2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9</v>
      </c>
    </row>
    <row r="66" spans="1:15" x14ac:dyDescent="0.25">
      <c r="A66" s="15" t="s">
        <v>56</v>
      </c>
      <c r="B66" s="15" t="s">
        <v>59</v>
      </c>
      <c r="C66" s="20">
        <v>0</v>
      </c>
      <c r="D66" s="20">
        <v>0</v>
      </c>
      <c r="E66" s="20">
        <v>0</v>
      </c>
      <c r="F66" s="20">
        <v>0</v>
      </c>
      <c r="G66" s="20">
        <v>5</v>
      </c>
      <c r="H66" s="20">
        <v>6</v>
      </c>
      <c r="I66" s="20">
        <v>2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13</v>
      </c>
    </row>
    <row r="67" spans="1:15" x14ac:dyDescent="0.25">
      <c r="A67" s="15" t="s">
        <v>56</v>
      </c>
      <c r="B67" s="15" t="s">
        <v>60</v>
      </c>
      <c r="C67" s="20">
        <v>0</v>
      </c>
      <c r="D67" s="20">
        <v>0</v>
      </c>
      <c r="E67" s="20">
        <v>0</v>
      </c>
      <c r="F67" s="20">
        <v>1</v>
      </c>
      <c r="G67" s="20">
        <v>1</v>
      </c>
      <c r="H67" s="20">
        <v>1</v>
      </c>
      <c r="I67" s="20">
        <v>4</v>
      </c>
      <c r="J67" s="20">
        <v>3</v>
      </c>
      <c r="K67" s="20">
        <v>0</v>
      </c>
      <c r="L67" s="20">
        <v>0</v>
      </c>
      <c r="M67" s="20">
        <v>0</v>
      </c>
      <c r="N67" s="20">
        <v>0</v>
      </c>
      <c r="O67" s="20">
        <v>10</v>
      </c>
    </row>
    <row r="68" spans="1:15" x14ac:dyDescent="0.25">
      <c r="A68" s="15" t="s">
        <v>56</v>
      </c>
      <c r="B68" s="16" t="s">
        <v>83</v>
      </c>
      <c r="C68" s="20">
        <v>1</v>
      </c>
      <c r="D68" s="20">
        <v>1</v>
      </c>
      <c r="E68" s="20">
        <v>1</v>
      </c>
      <c r="F68" s="20">
        <v>1</v>
      </c>
      <c r="G68" s="20">
        <v>1</v>
      </c>
      <c r="H68" s="20">
        <v>1</v>
      </c>
      <c r="I68" s="20">
        <v>1</v>
      </c>
      <c r="J68" s="20">
        <v>1</v>
      </c>
      <c r="K68" s="20">
        <v>1</v>
      </c>
      <c r="L68" s="20">
        <v>1</v>
      </c>
      <c r="M68" s="20">
        <v>14</v>
      </c>
      <c r="N68" s="20">
        <v>0</v>
      </c>
      <c r="O68" s="18">
        <v>24</v>
      </c>
    </row>
    <row r="70" spans="1:15" x14ac:dyDescent="0.25">
      <c r="A70" s="43" t="s">
        <v>85</v>
      </c>
      <c r="B70" s="43"/>
      <c r="C70" s="33">
        <f>SUBTOTAL(9,Table3[2024/25])</f>
        <v>175</v>
      </c>
      <c r="D70" s="33">
        <f>SUBTOTAL(9,Table3[2025/26])</f>
        <v>200</v>
      </c>
      <c r="E70" s="33">
        <f>SUBTOTAL(9,Table3[2026/27])</f>
        <v>448</v>
      </c>
      <c r="F70" s="33">
        <f>SUBTOTAL(9,Table3[2027/28])</f>
        <v>503</v>
      </c>
      <c r="G70" s="33">
        <f>SUBTOTAL(9,Table3[2028/29])</f>
        <v>1013</v>
      </c>
      <c r="H70" s="33">
        <f>SUBTOTAL(9,Table3[2029/30])</f>
        <v>1017</v>
      </c>
      <c r="I70" s="33">
        <f>SUBTOTAL(9,Table3[2030/31])</f>
        <v>874</v>
      </c>
      <c r="J70" s="33">
        <f>SUBTOTAL(9,Table3[2031/32])</f>
        <v>582</v>
      </c>
      <c r="K70" s="33">
        <f>SUBTOTAL(9,Table3[2032/33])</f>
        <v>527</v>
      </c>
      <c r="L70" s="33">
        <f>SUBTOTAL(9,Table3[2033/34])</f>
        <v>400</v>
      </c>
      <c r="M70" s="33">
        <f>SUBTOTAL(9,Table3[2034/35+])</f>
        <v>749</v>
      </c>
      <c r="N70" s="33">
        <f>SUBTOTAL(9,Table3[Constrained])</f>
        <v>1430</v>
      </c>
      <c r="O70" s="33">
        <f>SUBTOTAL(9,Table3[Total])</f>
        <v>7918</v>
      </c>
    </row>
    <row r="71" spans="1:15" s="32" customFormat="1" x14ac:dyDescent="0.25">
      <c r="A71" s="44" t="s">
        <v>86</v>
      </c>
      <c r="B71" s="44"/>
      <c r="C71" s="17">
        <f>SUM(Table3[2024/25])</f>
        <v>175</v>
      </c>
      <c r="D71" s="17">
        <f>SUM(Table3[2025/26])</f>
        <v>200</v>
      </c>
      <c r="E71" s="17">
        <f>SUM(Table3[2026/27])</f>
        <v>448</v>
      </c>
      <c r="F71" s="17">
        <f>SUM(Table3[2027/28])</f>
        <v>503</v>
      </c>
      <c r="G71" s="17">
        <f>SUM(Table3[2028/29])</f>
        <v>1013</v>
      </c>
      <c r="H71" s="17">
        <f>SUM(Table3[2029/30])</f>
        <v>1017</v>
      </c>
      <c r="I71" s="17">
        <f>SUM(Table3[2030/31])</f>
        <v>874</v>
      </c>
      <c r="J71" s="17">
        <f>SUM(Table3[2031/32])</f>
        <v>582</v>
      </c>
      <c r="K71" s="17">
        <f>SUM(Table3[2032/33])</f>
        <v>527</v>
      </c>
      <c r="L71" s="17">
        <f>SUM(Table3[2033/34])</f>
        <v>400</v>
      </c>
      <c r="M71" s="17">
        <f>SUM(Table3[2034/35+])</f>
        <v>749</v>
      </c>
      <c r="N71" s="17">
        <f>SUM(Table3[Constrained])</f>
        <v>1430</v>
      </c>
      <c r="O71" s="17">
        <f>SUM(Table3[Total])</f>
        <v>7918</v>
      </c>
    </row>
  </sheetData>
  <mergeCells count="5">
    <mergeCell ref="A70:B70"/>
    <mergeCell ref="C2:E2"/>
    <mergeCell ref="F2:H2"/>
    <mergeCell ref="I2:L2"/>
    <mergeCell ref="A71:B71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5C18AF5E6C2C48ABFA6173644F4959" ma:contentTypeVersion="14" ma:contentTypeDescription="Create a new document." ma:contentTypeScope="" ma:versionID="f844256b51f76de809406d21bed6c9a9">
  <xsd:schema xmlns:xsd="http://www.w3.org/2001/XMLSchema" xmlns:xs="http://www.w3.org/2001/XMLSchema" xmlns:p="http://schemas.microsoft.com/office/2006/metadata/properties" xmlns:ns2="e01370cd-09dd-459f-ac6e-943b2ef106d7" xmlns:ns3="dbb40bea-1b4d-4004-8ea4-c6d25f3e5d3d" targetNamespace="http://schemas.microsoft.com/office/2006/metadata/properties" ma:root="true" ma:fieldsID="8951e2cd37fa12be319f30348edca248" ns2:_="" ns3:_="">
    <xsd:import namespace="e01370cd-09dd-459f-ac6e-943b2ef106d7"/>
    <xsd:import namespace="dbb40bea-1b4d-4004-8ea4-c6d25f3e5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1370cd-09dd-459f-ac6e-943b2ef10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f6298c7-8ea1-4c8f-bb4d-5fe93b8392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b40bea-1b4d-4004-8ea4-c6d25f3e5d3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3cc0517-36a0-4b2b-ad47-de75fb18727d}" ma:internalName="TaxCatchAll" ma:showField="CatchAllData" ma:web="dbb40bea-1b4d-4004-8ea4-c6d25f3e5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1370cd-09dd-459f-ac6e-943b2ef106d7">
      <Terms xmlns="http://schemas.microsoft.com/office/infopath/2007/PartnerControls"/>
    </lcf76f155ced4ddcb4097134ff3c332f>
    <TaxCatchAll xmlns="dbb40bea-1b4d-4004-8ea4-c6d25f3e5d3d" xsi:nil="true"/>
  </documentManagement>
</p:properties>
</file>

<file path=customXml/itemProps1.xml><?xml version="1.0" encoding="utf-8"?>
<ds:datastoreItem xmlns:ds="http://schemas.openxmlformats.org/officeDocument/2006/customXml" ds:itemID="{E26563A5-D4AA-44D3-BE9E-F8D14A346B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E14794-F5E2-4D1C-A78A-C64A051CB6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1370cd-09dd-459f-ac6e-943b2ef106d7"/>
    <ds:schemaRef ds:uri="dbb40bea-1b4d-4004-8ea4-c6d25f3e5d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5E34C5-7B76-49F0-A31B-3E37F24BA782}">
  <ds:schemaRefs>
    <ds:schemaRef ds:uri="http://schemas.microsoft.com/office/2006/metadata/properties"/>
    <ds:schemaRef ds:uri="http://schemas.microsoft.com/office/infopath/2007/PartnerControls"/>
    <ds:schemaRef ds:uri="e01370cd-09dd-459f-ac6e-943b2ef106d7"/>
    <ds:schemaRef ds:uri="dbb40bea-1b4d-4004-8ea4-c6d25f3e5d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Programming by HMA summary</vt:lpstr>
      <vt:lpstr>Programming by settlement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Hall, Mark</dc:creator>
  <cp:keywords/>
  <dc:description/>
  <cp:lastModifiedBy>Morton, Sarah</cp:lastModifiedBy>
  <cp:revision/>
  <dcterms:created xsi:type="dcterms:W3CDTF">2025-12-09T11:08:54Z</dcterms:created>
  <dcterms:modified xsi:type="dcterms:W3CDTF">2026-02-27T15:54:06Z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fedad31-c0c2-44e8-b26c-75143ee7ed65_Enabled">
    <vt:lpwstr>true</vt:lpwstr>
  </property>
  <property fmtid="{D5CDD505-2E9C-101B-9397-08002B2CF9AE}" pid="3" name="MSIP_Label_9fedad31-c0c2-44e8-b26c-75143ee7ed65_SetDate">
    <vt:lpwstr>2025-12-09T13:12:25Z</vt:lpwstr>
  </property>
  <property fmtid="{D5CDD505-2E9C-101B-9397-08002B2CF9AE}" pid="4" name="MSIP_Label_9fedad31-c0c2-44e8-b26c-75143ee7ed65_Method">
    <vt:lpwstr>Standard</vt:lpwstr>
  </property>
  <property fmtid="{D5CDD505-2E9C-101B-9397-08002B2CF9AE}" pid="5" name="MSIP_Label_9fedad31-c0c2-44e8-b26c-75143ee7ed65_Name">
    <vt:lpwstr>OFFICIAL</vt:lpwstr>
  </property>
  <property fmtid="{D5CDD505-2E9C-101B-9397-08002B2CF9AE}" pid="6" name="MSIP_Label_9fedad31-c0c2-44e8-b26c-75143ee7ed65_SiteId">
    <vt:lpwstr>89ed32a2-9b6b-41db-bb6f-376ec8fcd11d</vt:lpwstr>
  </property>
  <property fmtid="{D5CDD505-2E9C-101B-9397-08002B2CF9AE}" pid="7" name="MSIP_Label_9fedad31-c0c2-44e8-b26c-75143ee7ed65_ActionId">
    <vt:lpwstr>3d86777a-b74b-456b-ade3-c3177682d1c8</vt:lpwstr>
  </property>
  <property fmtid="{D5CDD505-2E9C-101B-9397-08002B2CF9AE}" pid="8" name="MSIP_Label_9fedad31-c0c2-44e8-b26c-75143ee7ed65_ContentBits">
    <vt:lpwstr>0</vt:lpwstr>
  </property>
  <property fmtid="{D5CDD505-2E9C-101B-9397-08002B2CF9AE}" pid="9" name="MSIP_Label_9fedad31-c0c2-44e8-b26c-75143ee7ed65_Tag">
    <vt:lpwstr>10, 3, 0, 1</vt:lpwstr>
  </property>
  <property fmtid="{D5CDD505-2E9C-101B-9397-08002B2CF9AE}" pid="10" name="ContentTypeId">
    <vt:lpwstr>0x010100AB5C18AF5E6C2C48ABFA6173644F4959</vt:lpwstr>
  </property>
  <property fmtid="{D5CDD505-2E9C-101B-9397-08002B2CF9AE}" pid="11" name="MediaServiceImageTags">
    <vt:lpwstr/>
  </property>
</Properties>
</file>